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<sst xmlns="http://schemas.openxmlformats.org/spreadsheetml/2006/main" count="126" uniqueCount="123">
  <si>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</si>
  <si>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</si>
  <si>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</si>
  <si>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</si>
  <si>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</si>
  <si>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</si>
  <si>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</si>
  <si>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</si>
  <si>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</si>
  <si>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</si>
  <si>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</si>
  <si>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</si>
  <si>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</si>
  <si>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</si>
  <si>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</si>
  <si>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</si>
  <si>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</si>
  <si>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</si>
  <si>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</si>
  <si>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</si>
  <si>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</si>
  <si>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</si>
  <si>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</si>
  <si>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</si>
  <si>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</si>
  <si>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</si>
  <si>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</si>
  <si>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</si>
  <si>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</si>
  <si>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</si>
  <si>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</si>
  <si>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</si>
  <si>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</si>
  <si>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</si>
  <si>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</si>
  <si>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</si>
  <si>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</si>
  <si>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</si>
  <si>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</si>
  <si>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</si>
  <si>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</si>
  <si>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</si>
  <si>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</si>
  <si>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</si>
  <si>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</si>
  <si>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</si>
  <si>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</si>
  <si>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</si>
  <si>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</si>
  <si>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</si>
  <si>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</si>
  <si>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</si>
  <si>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</si>
  <si>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</si>
  <si>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</si>
  <si>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</si>
  <si>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</si>
  <si>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</si>
  <si>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</si>
  <si>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</si>
  <si>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</si>
  <si>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</si>
  <si>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</si>
  <si>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</si>
  <si>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</si>
  <si>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</si>
  <si>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</si>
  <si>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</si>
  <si>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</si>
  <si>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</si>
  <si>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</si>
  <si>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</si>
  <si>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</si>
  <si>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</si>
  <si>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</si>
  <si>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</si>
  <si>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</si>
  <si>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</si>
  <si>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</si>
  <si>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</si>
  <si>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</si>
  <si>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</si>
  <si>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</si>
  <si>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</si>
  <si>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</si>
  <si>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</si>
  <si>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</si>
  <si>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</si>
  <si>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</si>
  <si>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</si>
  <si>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</si>
  <si>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</si>
  <si>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</si>
  <si>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</si>
  <si>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</si>
  <si>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</si>
  <si>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</si>
  <si>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</si>
  <si>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</si>
  <si>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</si>
  <si>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</si>
  <si>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</si>
  <si>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</si>
  <si>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</si>
  <si>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</si>
  <si>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</si>
  <si>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</si>
  <si>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</si>
  <si>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</si>
  <si>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</si>
  <si>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</si>
  <si>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</si>
  <si>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</si>
  <si>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</si>
  <si>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</si>
  <si>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</si>
  <si>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</si>
  <si>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</si>
  <si>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</si>
  <si>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</si>
  <si>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Залишок призначень до плану 4 місяців</t>
  </si>
  <si>
    <t>Профінансовано станом на 27.04.2016</t>
  </si>
  <si>
    <t>Відсоток виконання до плану 4 місяців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</si>
</sst>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view="pageBreakPreview" zoomScale="60" zoomScaleNormal="67" zoomScalePageLayoutView="0" workbookViewId="0" topLeftCell="A1">
      <selection activeCell="A2" sqref="A2:H2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16384" width="9.33203125" style="7" customWidth="1"/>
  </cols>
  <sheetData>
    <row r="1" spans="1:8" ht="21" customHeight="1">
      <c r="A1" s="76" t="s">
        <v>11</v>
      </c>
      <c r="B1" s="76"/>
      <c r="C1" s="76"/>
      <c r="D1" s="76"/>
      <c r="E1" s="76"/>
      <c r="F1" s="76"/>
      <c r="G1" s="76"/>
      <c r="H1" s="76"/>
    </row>
    <row r="2" spans="1:8" ht="20.25" customHeight="1">
      <c r="A2" s="77" t="s">
        <v>12</v>
      </c>
      <c r="B2" s="77"/>
      <c r="C2" s="77"/>
      <c r="D2" s="77"/>
      <c r="E2" s="77"/>
      <c r="F2" s="77"/>
      <c r="G2" s="77"/>
      <c r="H2" s="77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79" t="s">
        <v>8</v>
      </c>
      <c r="B4" s="12"/>
      <c r="C4" s="79" t="s">
        <v>14</v>
      </c>
      <c r="D4" s="78" t="s">
        <v>15</v>
      </c>
      <c r="E4" s="78" t="s">
        <v>0</v>
      </c>
      <c r="F4" s="78" t="s">
        <v>1</v>
      </c>
      <c r="G4" s="14" t="s">
        <v>2</v>
      </c>
      <c r="H4" s="78" t="s">
        <v>121</v>
      </c>
      <c r="I4" s="80" t="s">
        <v>42</v>
      </c>
      <c r="J4" s="80" t="s">
        <v>122</v>
      </c>
      <c r="K4" s="74" t="s">
        <v>120</v>
      </c>
      <c r="L4" s="80" t="s">
        <v>43</v>
      </c>
      <c r="M4" s="80" t="s">
        <v>44</v>
      </c>
      <c r="N4" s="80" t="s">
        <v>45</v>
      </c>
      <c r="O4" s="80" t="s">
        <v>46</v>
      </c>
      <c r="P4" s="80" t="s">
        <v>47</v>
      </c>
      <c r="Q4" s="80" t="s">
        <v>48</v>
      </c>
      <c r="R4" s="80" t="s">
        <v>49</v>
      </c>
      <c r="S4" s="80" t="s">
        <v>50</v>
      </c>
      <c r="T4" s="80" t="s">
        <v>51</v>
      </c>
      <c r="U4" s="80" t="s">
        <v>52</v>
      </c>
      <c r="V4" s="80" t="s">
        <v>53</v>
      </c>
      <c r="W4" s="80" t="s">
        <v>54</v>
      </c>
      <c r="X4" s="80" t="s">
        <v>55</v>
      </c>
    </row>
    <row r="5" spans="1:24" ht="55.5" customHeight="1">
      <c r="A5" s="79"/>
      <c r="B5" s="15" t="s">
        <v>9</v>
      </c>
      <c r="C5" s="79"/>
      <c r="D5" s="78"/>
      <c r="E5" s="78"/>
      <c r="F5" s="78"/>
      <c r="G5" s="13" t="s">
        <v>7</v>
      </c>
      <c r="H5" s="78"/>
      <c r="I5" s="81"/>
      <c r="J5" s="85"/>
      <c r="K5" s="75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1"/>
      <c r="K6" s="48"/>
    </row>
    <row r="7" spans="1:11" s="16" customFormat="1" ht="19.5" customHeight="1">
      <c r="A7" s="82" t="s">
        <v>16</v>
      </c>
      <c r="B7" s="83"/>
      <c r="C7" s="83"/>
      <c r="D7" s="83"/>
      <c r="E7" s="83"/>
      <c r="F7" s="83"/>
      <c r="G7" s="83"/>
      <c r="H7" s="83"/>
      <c r="I7" s="84"/>
      <c r="J7" s="86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19218505.71</v>
      </c>
      <c r="I8" s="73">
        <f>H8/D8*100</f>
        <v>17.4566734821414</v>
      </c>
      <c r="J8" s="87"/>
      <c r="K8" s="57">
        <f aca="true" t="shared" si="0" ref="K8:X8">K9+K15</f>
        <v>5567094.290000001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8045721.709999999</v>
      </c>
      <c r="I9" s="23">
        <f>H9/D9*100</f>
        <v>25.3456455078125</v>
      </c>
      <c r="J9" s="88">
        <f>H9/(L9+M9+N9+O9)*100</f>
        <v>83.69786449673019</v>
      </c>
      <c r="K9" s="23">
        <f>L9+M9+N9+O9-H10-H11-H12-H13-H14</f>
        <v>3713835.4700000007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</f>
        <v>3597013.85</v>
      </c>
      <c r="I10" s="53">
        <f>H10/D10*100</f>
        <v>26.257492152711876</v>
      </c>
      <c r="J10" s="89"/>
      <c r="K10" s="54"/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89"/>
      <c r="K11" s="54"/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</f>
        <v>1887929.68</v>
      </c>
      <c r="I12" s="53">
        <f aca="true" t="shared" si="1" ref="I12:I22">H12/D12*100</f>
        <v>86.43179416746783</v>
      </c>
      <c r="J12" s="89"/>
      <c r="K12" s="54"/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89"/>
      <c r="K13" s="54"/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89"/>
      <c r="K14" s="54"/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2146741.18</v>
      </c>
      <c r="I15" s="53">
        <f t="shared" si="1"/>
        <v>21.127886661352075</v>
      </c>
      <c r="J15" s="88">
        <f>H15/(L15+M15+N15+O15)*100</f>
        <v>53.668529500000005</v>
      </c>
      <c r="K15" s="52">
        <f>L15+M15+N15+O15-H15</f>
        <v>1853258.8199999998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</f>
        <v>929700.84</v>
      </c>
      <c r="I16" s="55">
        <f>H16/D16*100</f>
        <v>21.6536820775591</v>
      </c>
      <c r="J16" s="90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90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90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</f>
        <v>236479.02000000002</v>
      </c>
      <c r="I19" s="55">
        <f t="shared" si="1"/>
        <v>28.870592113295086</v>
      </c>
      <c r="J19" s="90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90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90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I22" s="55">
        <f t="shared" si="1"/>
        <v>2.4774656261612784</v>
      </c>
      <c r="J22" s="90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11172784</v>
      </c>
      <c r="I23" s="51">
        <f>H23/D23*100</f>
        <v>14.26034925959111</v>
      </c>
      <c r="J23" s="91">
        <f>H23/(L23+M23+N23+O23)*100</f>
        <v>54.16634146881631</v>
      </c>
      <c r="K23" s="52">
        <f>L23+M23+N23+O23-H23</f>
        <v>9454017.990000002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4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91">
        <f>H24/(L24+M24+N24+O24)*100</f>
        <v>85</v>
      </c>
      <c r="K24" s="52">
        <f>L24+M24+N24+O24-H24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</row>
    <row r="25" spans="1:24" ht="34.5" customHeight="1">
      <c r="A25" s="1"/>
      <c r="B25" s="21"/>
      <c r="C25" s="60" t="s">
        <v>57</v>
      </c>
      <c r="D25" s="33">
        <f aca="true" t="shared" si="4" ref="D25:D50">F25</f>
        <v>90000</v>
      </c>
      <c r="E25" s="30"/>
      <c r="F25" s="33">
        <f aca="true" t="shared" si="5" ref="F25:F50">G25</f>
        <v>90000</v>
      </c>
      <c r="G25" s="33">
        <v>90000</v>
      </c>
      <c r="H25" s="25"/>
      <c r="I25" s="51"/>
      <c r="J25" s="91">
        <f aca="true" t="shared" si="6" ref="J25:J47">H25/(L25+M25+N25+O25)*100</f>
        <v>0</v>
      </c>
      <c r="K25" s="52">
        <f>L25+M25+N25+O25-H25</f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7" ref="X25:X50">SUM(L25:W25)</f>
        <v>90000</v>
      </c>
    </row>
    <row r="26" spans="1:24" ht="27" customHeight="1">
      <c r="A26" s="1"/>
      <c r="B26" s="21"/>
      <c r="C26" s="60" t="s">
        <v>116</v>
      </c>
      <c r="D26" s="33">
        <f t="shared" si="4"/>
        <v>590000</v>
      </c>
      <c r="E26" s="30"/>
      <c r="F26" s="33">
        <f t="shared" si="5"/>
        <v>590000</v>
      </c>
      <c r="G26" s="33">
        <v>590000</v>
      </c>
      <c r="H26" s="25"/>
      <c r="I26" s="51"/>
      <c r="J26" s="91"/>
      <c r="K26" s="52">
        <f>L26+M26+N26+O26-H26</f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7"/>
        <v>590000</v>
      </c>
    </row>
    <row r="27" spans="1:24" ht="23.25" customHeight="1">
      <c r="A27" s="1"/>
      <c r="B27" s="21"/>
      <c r="C27" s="60" t="s">
        <v>58</v>
      </c>
      <c r="D27" s="33">
        <f t="shared" si="4"/>
        <v>471000</v>
      </c>
      <c r="E27" s="30"/>
      <c r="F27" s="33">
        <f t="shared" si="5"/>
        <v>471000</v>
      </c>
      <c r="G27" s="33">
        <v>471000</v>
      </c>
      <c r="H27" s="25"/>
      <c r="I27" s="51"/>
      <c r="J27" s="91">
        <f t="shared" si="6"/>
        <v>0</v>
      </c>
      <c r="K27" s="52">
        <f aca="true" t="shared" si="8" ref="K27:K51">L27+M27+N27+O27-H27</f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7"/>
        <v>471000</v>
      </c>
    </row>
    <row r="28" spans="1:24" ht="23.25" customHeight="1">
      <c r="A28" s="1"/>
      <c r="B28" s="21"/>
      <c r="C28" s="60" t="s">
        <v>59</v>
      </c>
      <c r="D28" s="33">
        <f t="shared" si="4"/>
        <v>320000</v>
      </c>
      <c r="E28" s="30"/>
      <c r="F28" s="33">
        <f t="shared" si="5"/>
        <v>320000</v>
      </c>
      <c r="G28" s="33">
        <v>320000</v>
      </c>
      <c r="H28" s="25">
        <f>20000</f>
        <v>20000</v>
      </c>
      <c r="I28" s="51"/>
      <c r="J28" s="91">
        <f t="shared" si="6"/>
        <v>6.25</v>
      </c>
      <c r="K28" s="52">
        <f t="shared" si="8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7"/>
        <v>320000</v>
      </c>
    </row>
    <row r="29" spans="1:24" ht="21" customHeight="1">
      <c r="A29" s="1"/>
      <c r="B29" s="21"/>
      <c r="C29" s="60" t="s">
        <v>60</v>
      </c>
      <c r="D29" s="33">
        <f t="shared" si="4"/>
        <v>250000</v>
      </c>
      <c r="E29" s="30"/>
      <c r="F29" s="33">
        <f t="shared" si="5"/>
        <v>250000</v>
      </c>
      <c r="G29" s="33">
        <v>250000</v>
      </c>
      <c r="H29" s="25">
        <f>20000</f>
        <v>20000</v>
      </c>
      <c r="I29" s="51"/>
      <c r="J29" s="91">
        <f t="shared" si="6"/>
        <v>8</v>
      </c>
      <c r="K29" s="52">
        <f t="shared" si="8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7"/>
        <v>250000</v>
      </c>
    </row>
    <row r="30" spans="1:24" ht="24" customHeight="1">
      <c r="A30" s="1"/>
      <c r="B30" s="21"/>
      <c r="C30" s="60" t="s">
        <v>61</v>
      </c>
      <c r="D30" s="33">
        <f t="shared" si="4"/>
        <v>291000</v>
      </c>
      <c r="E30" s="30"/>
      <c r="F30" s="33">
        <f t="shared" si="5"/>
        <v>291000</v>
      </c>
      <c r="G30" s="33">
        <v>291000</v>
      </c>
      <c r="H30" s="25"/>
      <c r="I30" s="51"/>
      <c r="J30" s="91"/>
      <c r="K30" s="52">
        <f t="shared" si="8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7"/>
        <v>291000</v>
      </c>
    </row>
    <row r="31" spans="1:24" ht="24" customHeight="1">
      <c r="A31" s="1"/>
      <c r="B31" s="21"/>
      <c r="C31" s="60" t="s">
        <v>62</v>
      </c>
      <c r="D31" s="33">
        <f t="shared" si="4"/>
        <v>700000</v>
      </c>
      <c r="E31" s="30"/>
      <c r="F31" s="33">
        <f t="shared" si="5"/>
        <v>700000</v>
      </c>
      <c r="G31" s="33">
        <v>700000</v>
      </c>
      <c r="H31" s="43"/>
      <c r="I31" s="51"/>
      <c r="J31" s="91"/>
      <c r="K31" s="52">
        <f t="shared" si="8"/>
        <v>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</row>
    <row r="32" spans="1:24" ht="24.75" customHeight="1">
      <c r="A32" s="1"/>
      <c r="B32" s="21"/>
      <c r="C32" s="60" t="s">
        <v>63</v>
      </c>
      <c r="D32" s="33">
        <f t="shared" si="4"/>
        <v>80000</v>
      </c>
      <c r="E32" s="30"/>
      <c r="F32" s="33">
        <f t="shared" si="5"/>
        <v>80000</v>
      </c>
      <c r="G32" s="33">
        <v>80000</v>
      </c>
      <c r="H32" s="43"/>
      <c r="I32" s="51"/>
      <c r="J32" s="91">
        <f t="shared" si="6"/>
        <v>0</v>
      </c>
      <c r="K32" s="52">
        <f t="shared" si="8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7"/>
        <v>80000</v>
      </c>
    </row>
    <row r="33" spans="1:24" ht="21" customHeight="1">
      <c r="A33" s="1"/>
      <c r="B33" s="21"/>
      <c r="C33" s="60" t="s">
        <v>64</v>
      </c>
      <c r="D33" s="33">
        <f t="shared" si="4"/>
        <v>7000000</v>
      </c>
      <c r="E33" s="30"/>
      <c r="F33" s="33">
        <f t="shared" si="5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91">
        <f t="shared" si="6"/>
        <v>29.2</v>
      </c>
      <c r="K33" s="52">
        <f t="shared" si="8"/>
        <v>354000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7"/>
        <v>7000000</v>
      </c>
    </row>
    <row r="34" spans="1:24" ht="26.25" customHeight="1" hidden="1">
      <c r="A34" s="1"/>
      <c r="B34" s="21"/>
      <c r="C34" s="60" t="s">
        <v>65</v>
      </c>
      <c r="D34" s="33">
        <f t="shared" si="4"/>
        <v>0</v>
      </c>
      <c r="E34" s="30"/>
      <c r="F34" s="33">
        <f t="shared" si="5"/>
        <v>0</v>
      </c>
      <c r="G34" s="33">
        <f>840000-840000</f>
        <v>0</v>
      </c>
      <c r="H34" s="43"/>
      <c r="I34" s="53"/>
      <c r="J34" s="91" t="e">
        <f t="shared" si="6"/>
        <v>#DIV/0!</v>
      </c>
      <c r="K34" s="52">
        <f t="shared" si="8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7"/>
        <v>0</v>
      </c>
    </row>
    <row r="35" spans="1:24" ht="26.25" customHeight="1">
      <c r="A35" s="1"/>
      <c r="B35" s="21"/>
      <c r="C35" s="60" t="s">
        <v>66</v>
      </c>
      <c r="D35" s="33">
        <f t="shared" si="4"/>
        <v>60000</v>
      </c>
      <c r="E35" s="30"/>
      <c r="F35" s="33">
        <f t="shared" si="5"/>
        <v>60000</v>
      </c>
      <c r="G35" s="33">
        <v>60000</v>
      </c>
      <c r="H35" s="43"/>
      <c r="I35" s="53"/>
      <c r="J35" s="91">
        <f t="shared" si="6"/>
        <v>0</v>
      </c>
      <c r="K35" s="52">
        <f t="shared" si="8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7"/>
        <v>60000</v>
      </c>
    </row>
    <row r="36" spans="1:24" ht="26.25" customHeight="1">
      <c r="A36" s="1"/>
      <c r="B36" s="21"/>
      <c r="C36" s="60" t="s">
        <v>67</v>
      </c>
      <c r="D36" s="33">
        <f t="shared" si="4"/>
        <v>90000</v>
      </c>
      <c r="E36" s="30"/>
      <c r="F36" s="33">
        <f t="shared" si="5"/>
        <v>90000</v>
      </c>
      <c r="G36" s="33">
        <v>90000</v>
      </c>
      <c r="H36" s="43"/>
      <c r="I36" s="53"/>
      <c r="J36" s="91">
        <f t="shared" si="6"/>
        <v>0</v>
      </c>
      <c r="K36" s="52">
        <f t="shared" si="8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7"/>
        <v>90000</v>
      </c>
    </row>
    <row r="37" spans="1:24" ht="26.25" customHeight="1">
      <c r="A37" s="1"/>
      <c r="B37" s="21"/>
      <c r="C37" s="60" t="s">
        <v>68</v>
      </c>
      <c r="D37" s="33">
        <f t="shared" si="4"/>
        <v>50000</v>
      </c>
      <c r="E37" s="30"/>
      <c r="F37" s="33">
        <f t="shared" si="5"/>
        <v>50000</v>
      </c>
      <c r="G37" s="33">
        <v>50000</v>
      </c>
      <c r="H37" s="43"/>
      <c r="I37" s="53"/>
      <c r="J37" s="91">
        <f t="shared" si="6"/>
        <v>0</v>
      </c>
      <c r="K37" s="52">
        <f t="shared" si="8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7"/>
        <v>50000</v>
      </c>
    </row>
    <row r="38" spans="1:24" ht="23.25" customHeight="1">
      <c r="A38" s="1"/>
      <c r="B38" s="21"/>
      <c r="C38" s="60" t="s">
        <v>69</v>
      </c>
      <c r="D38" s="33">
        <f t="shared" si="4"/>
        <v>23000000</v>
      </c>
      <c r="E38" s="30"/>
      <c r="F38" s="33">
        <f t="shared" si="5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91">
        <f t="shared" si="6"/>
        <v>100</v>
      </c>
      <c r="K38" s="52">
        <f t="shared" si="8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7"/>
        <v>23000000</v>
      </c>
    </row>
    <row r="39" spans="1:24" ht="22.5" customHeight="1">
      <c r="A39" s="1"/>
      <c r="B39" s="21"/>
      <c r="C39" s="60" t="s">
        <v>70</v>
      </c>
      <c r="D39" s="33">
        <f t="shared" si="4"/>
        <v>1281600</v>
      </c>
      <c r="E39" s="30"/>
      <c r="F39" s="33">
        <f t="shared" si="5"/>
        <v>1281600</v>
      </c>
      <c r="G39" s="33">
        <v>1281600</v>
      </c>
      <c r="H39" s="43"/>
      <c r="I39" s="53"/>
      <c r="J39" s="91">
        <f t="shared" si="6"/>
        <v>0</v>
      </c>
      <c r="K39" s="52">
        <f t="shared" si="8"/>
        <v>781600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7"/>
        <v>1281600</v>
      </c>
    </row>
    <row r="40" spans="1:24" ht="22.5" customHeight="1">
      <c r="A40" s="1"/>
      <c r="B40" s="21"/>
      <c r="C40" s="24" t="s">
        <v>117</v>
      </c>
      <c r="D40" s="33">
        <f t="shared" si="4"/>
        <v>7000000</v>
      </c>
      <c r="E40" s="30"/>
      <c r="F40" s="33">
        <f t="shared" si="5"/>
        <v>7000000</v>
      </c>
      <c r="G40" s="33">
        <v>7000000</v>
      </c>
      <c r="H40" s="25">
        <f>75000+75000+75000+75000+75000+39000+1600000+35000+1475000</f>
        <v>3524000</v>
      </c>
      <c r="I40" s="53">
        <f>H40/D40*100</f>
        <v>50.34285714285714</v>
      </c>
      <c r="J40" s="91">
        <f t="shared" si="6"/>
        <v>95.49273737627472</v>
      </c>
      <c r="K40" s="52">
        <f t="shared" si="8"/>
        <v>166333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7"/>
        <v>7000000</v>
      </c>
    </row>
    <row r="41" spans="1:24" ht="23.25" customHeight="1">
      <c r="A41" s="1"/>
      <c r="B41" s="21"/>
      <c r="C41" s="60" t="s">
        <v>71</v>
      </c>
      <c r="D41" s="33">
        <f t="shared" si="4"/>
        <v>5000000</v>
      </c>
      <c r="E41" s="30"/>
      <c r="F41" s="33">
        <f t="shared" si="5"/>
        <v>5000000</v>
      </c>
      <c r="G41" s="33">
        <v>5000000</v>
      </c>
      <c r="H41" s="43"/>
      <c r="I41" s="53"/>
      <c r="J41" s="91">
        <f t="shared" si="6"/>
        <v>0</v>
      </c>
      <c r="K41" s="52">
        <f t="shared" si="8"/>
        <v>2000000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7"/>
        <v>5000000</v>
      </c>
    </row>
    <row r="42" spans="1:24" ht="23.25" customHeight="1">
      <c r="A42" s="1"/>
      <c r="B42" s="21"/>
      <c r="C42" s="60" t="s">
        <v>72</v>
      </c>
      <c r="D42" s="33">
        <f t="shared" si="4"/>
        <v>5000000</v>
      </c>
      <c r="E42" s="30"/>
      <c r="F42" s="33">
        <f t="shared" si="5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91">
        <f t="shared" si="6"/>
        <v>66.8</v>
      </c>
      <c r="K42" s="52">
        <f t="shared" si="8"/>
        <v>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7"/>
        <v>5000000</v>
      </c>
    </row>
    <row r="43" spans="1:24" ht="23.25" customHeight="1">
      <c r="A43" s="1"/>
      <c r="B43" s="21"/>
      <c r="C43" s="60" t="s">
        <v>73</v>
      </c>
      <c r="D43" s="33">
        <f t="shared" si="4"/>
        <v>185000</v>
      </c>
      <c r="E43" s="30"/>
      <c r="F43" s="33">
        <f t="shared" si="5"/>
        <v>185000</v>
      </c>
      <c r="G43" s="33">
        <v>185000</v>
      </c>
      <c r="H43" s="43"/>
      <c r="I43" s="51"/>
      <c r="J43" s="91"/>
      <c r="K43" s="52">
        <f t="shared" si="8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7"/>
        <v>185000</v>
      </c>
    </row>
    <row r="44" spans="1:24" ht="42" customHeight="1">
      <c r="A44" s="1"/>
      <c r="B44" s="21"/>
      <c r="C44" s="60" t="s">
        <v>74</v>
      </c>
      <c r="D44" s="33">
        <f t="shared" si="4"/>
        <v>1750000</v>
      </c>
      <c r="E44" s="30"/>
      <c r="F44" s="33">
        <f t="shared" si="5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91">
        <f t="shared" si="6"/>
        <v>3.4545454545454546</v>
      </c>
      <c r="K44" s="52">
        <f t="shared" si="8"/>
        <v>1062000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7"/>
        <v>1750000</v>
      </c>
    </row>
    <row r="45" spans="1:24" ht="24" customHeight="1">
      <c r="A45" s="1"/>
      <c r="B45" s="21"/>
      <c r="C45" s="44" t="s">
        <v>40</v>
      </c>
      <c r="D45" s="25">
        <f t="shared" si="4"/>
        <v>6700000</v>
      </c>
      <c r="E45" s="27"/>
      <c r="F45" s="25">
        <f t="shared" si="5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91">
        <f t="shared" si="6"/>
        <v>66.56882089552238</v>
      </c>
      <c r="K45" s="52">
        <f t="shared" si="8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7"/>
        <v>6700000</v>
      </c>
    </row>
    <row r="46" spans="1:24" ht="22.5" customHeight="1">
      <c r="A46" s="1"/>
      <c r="B46" s="21"/>
      <c r="C46" s="44" t="s">
        <v>41</v>
      </c>
      <c r="D46" s="25">
        <f t="shared" si="4"/>
        <v>10000000</v>
      </c>
      <c r="E46" s="27"/>
      <c r="F46" s="25">
        <f t="shared" si="5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91">
        <f t="shared" si="6"/>
        <v>29.38325</v>
      </c>
      <c r="K46" s="52">
        <f t="shared" si="8"/>
        <v>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7"/>
        <v>10000000</v>
      </c>
    </row>
    <row r="47" spans="1:24" ht="22.5" customHeight="1">
      <c r="A47" s="1"/>
      <c r="B47" s="64"/>
      <c r="C47" s="60" t="s">
        <v>75</v>
      </c>
      <c r="D47" s="25">
        <f t="shared" si="4"/>
        <v>7000000</v>
      </c>
      <c r="E47" s="27"/>
      <c r="F47" s="25">
        <f t="shared" si="5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91">
        <f t="shared" si="6"/>
        <v>29.9915130660934</v>
      </c>
      <c r="K47" s="52">
        <f t="shared" si="8"/>
        <v>170728.99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7"/>
        <v>7000000</v>
      </c>
    </row>
    <row r="48" spans="1:24" ht="22.5" customHeight="1">
      <c r="A48" s="1"/>
      <c r="B48" s="64"/>
      <c r="C48" s="60" t="s">
        <v>76</v>
      </c>
      <c r="D48" s="25">
        <f t="shared" si="4"/>
        <v>400000</v>
      </c>
      <c r="E48" s="27"/>
      <c r="F48" s="25">
        <f t="shared" si="5"/>
        <v>400000</v>
      </c>
      <c r="G48" s="45">
        <v>400000</v>
      </c>
      <c r="H48" s="25"/>
      <c r="I48" s="53"/>
      <c r="J48" s="91"/>
      <c r="K48" s="52">
        <f t="shared" si="8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7"/>
        <v>400000</v>
      </c>
    </row>
    <row r="49" spans="1:24" ht="22.5" customHeight="1">
      <c r="A49" s="1"/>
      <c r="B49" s="64"/>
      <c r="C49" s="60" t="s">
        <v>77</v>
      </c>
      <c r="D49" s="25">
        <f t="shared" si="4"/>
        <v>40000</v>
      </c>
      <c r="E49" s="27"/>
      <c r="F49" s="25">
        <f t="shared" si="5"/>
        <v>40000</v>
      </c>
      <c r="G49" s="45">
        <v>40000</v>
      </c>
      <c r="H49" s="25"/>
      <c r="I49" s="53"/>
      <c r="J49" s="91"/>
      <c r="K49" s="52">
        <f t="shared" si="8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7"/>
        <v>40000</v>
      </c>
    </row>
    <row r="50" spans="1:24" ht="22.5" customHeight="1">
      <c r="A50" s="1"/>
      <c r="B50" s="64"/>
      <c r="C50" s="66" t="s">
        <v>78</v>
      </c>
      <c r="D50" s="25">
        <f t="shared" si="4"/>
        <v>800000</v>
      </c>
      <c r="E50" s="27"/>
      <c r="F50" s="25">
        <f t="shared" si="5"/>
        <v>800000</v>
      </c>
      <c r="G50" s="45">
        <v>800000</v>
      </c>
      <c r="H50" s="25"/>
      <c r="I50" s="53"/>
      <c r="J50" s="91"/>
      <c r="K50" s="52">
        <f t="shared" si="8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7"/>
        <v>800000</v>
      </c>
    </row>
    <row r="51" spans="1:24" s="16" customFormat="1" ht="24" customHeight="1">
      <c r="A51" s="82" t="s">
        <v>30</v>
      </c>
      <c r="B51" s="83"/>
      <c r="C51" s="83"/>
      <c r="D51" s="83"/>
      <c r="E51" s="83"/>
      <c r="F51" s="83"/>
      <c r="G51" s="83"/>
      <c r="H51" s="83"/>
      <c r="I51" s="83"/>
      <c r="J51" s="86"/>
      <c r="K51" s="52">
        <f t="shared" si="8"/>
        <v>0</v>
      </c>
      <c r="X51" s="67"/>
    </row>
    <row r="52" spans="1:24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2400644.47</v>
      </c>
      <c r="I52" s="68">
        <f>H52/D52*100</f>
        <v>3.3335487570034337</v>
      </c>
      <c r="J52" s="92"/>
      <c r="K52" s="52"/>
      <c r="X52" s="67"/>
    </row>
    <row r="53" spans="1:24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2400644.47</v>
      </c>
      <c r="I53" s="56">
        <f>H53/D53*100</f>
        <v>3.3335487570034337</v>
      </c>
      <c r="J53" s="91">
        <f>H53/(L53+M53+N53+O53)*100</f>
        <v>36.15156193057752</v>
      </c>
      <c r="K53" s="52">
        <f>L53+M53+N53+O53-H53</f>
        <v>4239855.529999999</v>
      </c>
      <c r="L53" s="69">
        <f>SUM(L54:L101)</f>
        <v>0</v>
      </c>
      <c r="M53" s="69">
        <f aca="true" t="shared" si="9" ref="M53:X53">SUM(M54:M101)</f>
        <v>2416000</v>
      </c>
      <c r="N53" s="69">
        <f>SUM(N54:N101)</f>
        <v>3584000</v>
      </c>
      <c r="O53" s="69">
        <f t="shared" si="9"/>
        <v>640500</v>
      </c>
      <c r="P53" s="69">
        <f t="shared" si="9"/>
        <v>2239800</v>
      </c>
      <c r="Q53" s="69">
        <f t="shared" si="9"/>
        <v>15917030</v>
      </c>
      <c r="R53" s="69">
        <f t="shared" si="9"/>
        <v>9874000</v>
      </c>
      <c r="S53" s="69">
        <f t="shared" si="9"/>
        <v>9785470.26</v>
      </c>
      <c r="T53" s="69">
        <f t="shared" si="9"/>
        <v>4176388.6100000003</v>
      </c>
      <c r="U53" s="69">
        <f t="shared" si="9"/>
        <v>8989445.91</v>
      </c>
      <c r="V53" s="69">
        <f t="shared" si="9"/>
        <v>10892659.76</v>
      </c>
      <c r="W53" s="69">
        <f>SUM(W54:W101)</f>
        <v>3499385.46</v>
      </c>
      <c r="X53" s="69">
        <f t="shared" si="9"/>
        <v>72014680</v>
      </c>
    </row>
    <row r="54" spans="1:24" s="16" customFormat="1" ht="40.5" customHeight="1">
      <c r="A54" s="1"/>
      <c r="B54" s="29"/>
      <c r="C54" s="31" t="s">
        <v>32</v>
      </c>
      <c r="D54" s="32">
        <f aca="true" t="shared" si="10" ref="D54:D90">F54</f>
        <v>768000</v>
      </c>
      <c r="E54" s="30"/>
      <c r="F54" s="25">
        <f aca="true" t="shared" si="11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91">
        <f>H54/(L54+M54+N54+O54)*100</f>
        <v>82.77649390243901</v>
      </c>
      <c r="K54" s="52">
        <f aca="true" t="shared" si="12" ref="K54:K102">L54+M54+N54+O54-H54</f>
        <v>84739.65000000002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</row>
    <row r="55" spans="1:24" s="16" customFormat="1" ht="23.25" customHeight="1">
      <c r="A55" s="1"/>
      <c r="B55" s="29"/>
      <c r="C55" s="70" t="s">
        <v>79</v>
      </c>
      <c r="D55" s="32">
        <f t="shared" si="10"/>
        <v>164000</v>
      </c>
      <c r="E55" s="30"/>
      <c r="F55" s="25">
        <f t="shared" si="11"/>
        <v>164000</v>
      </c>
      <c r="G55" s="32">
        <v>164000</v>
      </c>
      <c r="H55" s="25"/>
      <c r="I55" s="53"/>
      <c r="J55" s="91">
        <f>H55/(L55+M55+N55+O55)*100</f>
        <v>0</v>
      </c>
      <c r="K55" s="52">
        <f t="shared" si="12"/>
        <v>50000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3" ref="X55:X101">SUM(L55:W55)</f>
        <v>164000</v>
      </c>
    </row>
    <row r="56" spans="1:24" s="16" customFormat="1" ht="26.25" customHeight="1">
      <c r="A56" s="1"/>
      <c r="B56" s="29"/>
      <c r="C56" s="70" t="s">
        <v>80</v>
      </c>
      <c r="D56" s="32">
        <f t="shared" si="10"/>
        <v>109800</v>
      </c>
      <c r="E56" s="30"/>
      <c r="F56" s="25">
        <f t="shared" si="11"/>
        <v>109800</v>
      </c>
      <c r="G56" s="32">
        <v>109800</v>
      </c>
      <c r="H56" s="25"/>
      <c r="I56" s="53"/>
      <c r="J56" s="91"/>
      <c r="K56" s="52">
        <f t="shared" si="12"/>
        <v>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3"/>
        <v>109800</v>
      </c>
    </row>
    <row r="57" spans="1:24" s="16" customFormat="1" ht="40.5" customHeight="1">
      <c r="A57" s="1"/>
      <c r="B57" s="29"/>
      <c r="C57" s="70" t="s">
        <v>81</v>
      </c>
      <c r="D57" s="32">
        <f t="shared" si="10"/>
        <v>25280</v>
      </c>
      <c r="E57" s="30"/>
      <c r="F57" s="25">
        <f t="shared" si="11"/>
        <v>25280</v>
      </c>
      <c r="G57" s="32">
        <v>25280</v>
      </c>
      <c r="H57" s="25"/>
      <c r="I57" s="53"/>
      <c r="J57" s="91"/>
      <c r="K57" s="52">
        <f t="shared" si="12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3"/>
        <v>25280</v>
      </c>
    </row>
    <row r="58" spans="1:24" s="16" customFormat="1" ht="24.75" customHeight="1">
      <c r="A58" s="1"/>
      <c r="B58" s="29"/>
      <c r="C58" s="70" t="s">
        <v>82</v>
      </c>
      <c r="D58" s="32">
        <f t="shared" si="10"/>
        <v>600000</v>
      </c>
      <c r="E58" s="30"/>
      <c r="F58" s="25">
        <f t="shared" si="11"/>
        <v>600000</v>
      </c>
      <c r="G58" s="32">
        <v>600000</v>
      </c>
      <c r="H58" s="25"/>
      <c r="I58" s="53"/>
      <c r="J58" s="91"/>
      <c r="K58" s="52">
        <f t="shared" si="12"/>
        <v>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3"/>
        <v>600000</v>
      </c>
    </row>
    <row r="59" spans="1:24" s="16" customFormat="1" ht="24.75" customHeight="1">
      <c r="A59" s="1"/>
      <c r="B59" s="29"/>
      <c r="C59" s="70" t="s">
        <v>83</v>
      </c>
      <c r="D59" s="32">
        <f t="shared" si="10"/>
        <v>850000</v>
      </c>
      <c r="E59" s="30"/>
      <c r="F59" s="25">
        <f t="shared" si="11"/>
        <v>850000</v>
      </c>
      <c r="G59" s="32">
        <v>850000</v>
      </c>
      <c r="H59" s="25"/>
      <c r="I59" s="53"/>
      <c r="J59" s="91"/>
      <c r="K59" s="52">
        <f t="shared" si="12"/>
        <v>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3"/>
        <v>850000</v>
      </c>
    </row>
    <row r="60" spans="1:24" s="16" customFormat="1" ht="22.5" customHeight="1">
      <c r="A60" s="1"/>
      <c r="B60" s="29"/>
      <c r="C60" s="70" t="s">
        <v>84</v>
      </c>
      <c r="D60" s="32">
        <f t="shared" si="10"/>
        <v>750000</v>
      </c>
      <c r="E60" s="30"/>
      <c r="F60" s="25">
        <f t="shared" si="11"/>
        <v>750000</v>
      </c>
      <c r="G60" s="32">
        <v>750000</v>
      </c>
      <c r="H60" s="25"/>
      <c r="I60" s="53"/>
      <c r="J60" s="91"/>
      <c r="K60" s="52">
        <f t="shared" si="12"/>
        <v>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3"/>
        <v>750000</v>
      </c>
    </row>
    <row r="61" spans="1:24" s="16" customFormat="1" ht="40.5" customHeight="1">
      <c r="A61" s="1"/>
      <c r="B61" s="29"/>
      <c r="C61" s="70" t="s">
        <v>85</v>
      </c>
      <c r="D61" s="32">
        <f t="shared" si="10"/>
        <v>850000</v>
      </c>
      <c r="E61" s="30"/>
      <c r="F61" s="25">
        <f t="shared" si="11"/>
        <v>850000</v>
      </c>
      <c r="G61" s="32">
        <v>850000</v>
      </c>
      <c r="H61" s="25"/>
      <c r="I61" s="53"/>
      <c r="J61" s="91"/>
      <c r="K61" s="52">
        <f t="shared" si="12"/>
        <v>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3"/>
        <v>850000</v>
      </c>
    </row>
    <row r="62" spans="1:24" s="16" customFormat="1" ht="40.5" customHeight="1">
      <c r="A62" s="1"/>
      <c r="B62" s="29"/>
      <c r="C62" s="70" t="s">
        <v>86</v>
      </c>
      <c r="D62" s="32">
        <f t="shared" si="10"/>
        <v>550000</v>
      </c>
      <c r="E62" s="30"/>
      <c r="F62" s="25">
        <f t="shared" si="11"/>
        <v>550000</v>
      </c>
      <c r="G62" s="32">
        <v>550000</v>
      </c>
      <c r="H62" s="25"/>
      <c r="I62" s="53"/>
      <c r="J62" s="91"/>
      <c r="K62" s="52">
        <f t="shared" si="12"/>
        <v>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3"/>
        <v>550000</v>
      </c>
    </row>
    <row r="63" spans="1:24" s="16" customFormat="1" ht="40.5" customHeight="1">
      <c r="A63" s="1"/>
      <c r="B63" s="29"/>
      <c r="C63" s="70" t="s">
        <v>87</v>
      </c>
      <c r="D63" s="32">
        <f t="shared" si="10"/>
        <v>120000</v>
      </c>
      <c r="E63" s="30"/>
      <c r="F63" s="25">
        <f t="shared" si="11"/>
        <v>120000</v>
      </c>
      <c r="G63" s="32">
        <v>120000</v>
      </c>
      <c r="H63" s="25"/>
      <c r="I63" s="53"/>
      <c r="J63" s="91">
        <f>H63/(L63+M63+N63+O63)*100</f>
        <v>0</v>
      </c>
      <c r="K63" s="52">
        <f t="shared" si="12"/>
        <v>50000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3"/>
        <v>120000</v>
      </c>
    </row>
    <row r="64" spans="1:24" s="16" customFormat="1" ht="24.75" customHeight="1">
      <c r="A64" s="1"/>
      <c r="B64" s="29"/>
      <c r="C64" s="70" t="s">
        <v>88</v>
      </c>
      <c r="D64" s="32">
        <f t="shared" si="10"/>
        <v>128800</v>
      </c>
      <c r="E64" s="30"/>
      <c r="F64" s="25">
        <f t="shared" si="11"/>
        <v>128800</v>
      </c>
      <c r="G64" s="32">
        <v>128800</v>
      </c>
      <c r="H64" s="25"/>
      <c r="I64" s="53"/>
      <c r="J64" s="91"/>
      <c r="K64" s="52">
        <f t="shared" si="12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3"/>
        <v>128800</v>
      </c>
    </row>
    <row r="65" spans="1:24" s="16" customFormat="1" ht="23.25" customHeight="1">
      <c r="A65" s="1"/>
      <c r="B65" s="29"/>
      <c r="C65" s="70" t="s">
        <v>89</v>
      </c>
      <c r="D65" s="32">
        <f t="shared" si="10"/>
        <v>5000</v>
      </c>
      <c r="E65" s="30"/>
      <c r="F65" s="25">
        <f t="shared" si="11"/>
        <v>5000</v>
      </c>
      <c r="G65" s="32">
        <v>5000</v>
      </c>
      <c r="H65" s="25"/>
      <c r="I65" s="53"/>
      <c r="J65" s="91">
        <f>H65/(L65+M65+N65+O65)*100</f>
        <v>0</v>
      </c>
      <c r="K65" s="52">
        <f t="shared" si="12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3"/>
        <v>5000</v>
      </c>
    </row>
    <row r="66" spans="1:24" s="16" customFormat="1" ht="24.75" customHeight="1">
      <c r="A66" s="1"/>
      <c r="B66" s="29"/>
      <c r="C66" s="66" t="s">
        <v>90</v>
      </c>
      <c r="D66" s="32">
        <f t="shared" si="10"/>
        <v>120000</v>
      </c>
      <c r="E66" s="30"/>
      <c r="F66" s="25">
        <f t="shared" si="11"/>
        <v>120000</v>
      </c>
      <c r="G66" s="33">
        <v>120000</v>
      </c>
      <c r="H66" s="25"/>
      <c r="I66" s="53"/>
      <c r="J66" s="91"/>
      <c r="K66" s="52">
        <f t="shared" si="12"/>
        <v>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3"/>
        <v>120000</v>
      </c>
    </row>
    <row r="67" spans="1:24" s="16" customFormat="1" ht="39.75" customHeight="1">
      <c r="A67" s="1"/>
      <c r="B67" s="29"/>
      <c r="C67" s="70" t="s">
        <v>91</v>
      </c>
      <c r="D67" s="32">
        <f t="shared" si="10"/>
        <v>500</v>
      </c>
      <c r="E67" s="30"/>
      <c r="F67" s="25">
        <f t="shared" si="11"/>
        <v>500</v>
      </c>
      <c r="G67" s="33">
        <v>500</v>
      </c>
      <c r="H67" s="25"/>
      <c r="I67" s="53"/>
      <c r="J67" s="91">
        <f>H67/(L67+M67+N67+O67)*100</f>
        <v>0</v>
      </c>
      <c r="K67" s="52">
        <f t="shared" si="12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3"/>
        <v>500</v>
      </c>
    </row>
    <row r="68" spans="1:24" s="16" customFormat="1" ht="24.75" customHeight="1">
      <c r="A68" s="1"/>
      <c r="B68" s="29"/>
      <c r="C68" s="66" t="s">
        <v>92</v>
      </c>
      <c r="D68" s="32">
        <f t="shared" si="10"/>
        <v>89760</v>
      </c>
      <c r="E68" s="30"/>
      <c r="F68" s="25">
        <f t="shared" si="11"/>
        <v>89760</v>
      </c>
      <c r="G68" s="33">
        <v>89760</v>
      </c>
      <c r="H68" s="25"/>
      <c r="I68" s="53"/>
      <c r="J68" s="91"/>
      <c r="K68" s="52">
        <f t="shared" si="12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3"/>
        <v>89760</v>
      </c>
    </row>
    <row r="69" spans="1:24" s="16" customFormat="1" ht="24.75" customHeight="1">
      <c r="A69" s="1"/>
      <c r="B69" s="29"/>
      <c r="C69" s="66" t="s">
        <v>93</v>
      </c>
      <c r="D69" s="32">
        <f t="shared" si="10"/>
        <v>50000</v>
      </c>
      <c r="E69" s="30"/>
      <c r="F69" s="25">
        <f t="shared" si="11"/>
        <v>50000</v>
      </c>
      <c r="G69" s="33">
        <v>50000</v>
      </c>
      <c r="H69" s="25"/>
      <c r="I69" s="53"/>
      <c r="J69" s="91"/>
      <c r="K69" s="52">
        <f t="shared" si="12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3"/>
        <v>50000</v>
      </c>
    </row>
    <row r="70" spans="1:24" s="16" customFormat="1" ht="24.75" customHeight="1">
      <c r="A70" s="1"/>
      <c r="B70" s="29"/>
      <c r="C70" s="31" t="s">
        <v>118</v>
      </c>
      <c r="D70" s="32">
        <f t="shared" si="10"/>
        <v>25000</v>
      </c>
      <c r="E70" s="30"/>
      <c r="F70" s="25">
        <f t="shared" si="11"/>
        <v>25000</v>
      </c>
      <c r="G70" s="33">
        <v>25000</v>
      </c>
      <c r="H70" s="25"/>
      <c r="I70" s="53"/>
      <c r="J70" s="91"/>
      <c r="K70" s="52">
        <f t="shared" si="12"/>
        <v>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3"/>
        <v>25000</v>
      </c>
    </row>
    <row r="71" spans="1:24" s="16" customFormat="1" ht="24.75" customHeight="1">
      <c r="A71" s="1"/>
      <c r="B71" s="29"/>
      <c r="C71" s="66" t="s">
        <v>94</v>
      </c>
      <c r="D71" s="32">
        <f t="shared" si="10"/>
        <v>200000</v>
      </c>
      <c r="E71" s="30"/>
      <c r="F71" s="25">
        <f t="shared" si="11"/>
        <v>200000</v>
      </c>
      <c r="G71" s="33">
        <v>200000</v>
      </c>
      <c r="H71" s="25"/>
      <c r="I71" s="53"/>
      <c r="J71" s="91"/>
      <c r="K71" s="52">
        <f t="shared" si="12"/>
        <v>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3"/>
        <v>200000</v>
      </c>
    </row>
    <row r="72" spans="1:24" s="16" customFormat="1" ht="24.75" customHeight="1">
      <c r="A72" s="1"/>
      <c r="B72" s="29"/>
      <c r="C72" s="66" t="s">
        <v>95</v>
      </c>
      <c r="D72" s="32">
        <f t="shared" si="10"/>
        <v>200000</v>
      </c>
      <c r="E72" s="30"/>
      <c r="F72" s="25">
        <f t="shared" si="11"/>
        <v>200000</v>
      </c>
      <c r="G72" s="33">
        <v>200000</v>
      </c>
      <c r="H72" s="25"/>
      <c r="I72" s="53"/>
      <c r="J72" s="91">
        <f>H72/(L72+M72+N72+O72)*100</f>
        <v>0</v>
      </c>
      <c r="K72" s="52">
        <f t="shared" si="12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3"/>
        <v>200000</v>
      </c>
    </row>
    <row r="73" spans="1:24" s="16" customFormat="1" ht="24.75" customHeight="1">
      <c r="A73" s="1"/>
      <c r="B73" s="29"/>
      <c r="C73" s="66" t="s">
        <v>96</v>
      </c>
      <c r="D73" s="32">
        <f t="shared" si="10"/>
        <v>300000</v>
      </c>
      <c r="E73" s="30"/>
      <c r="F73" s="25">
        <f t="shared" si="11"/>
        <v>300000</v>
      </c>
      <c r="G73" s="33">
        <v>300000</v>
      </c>
      <c r="H73" s="25"/>
      <c r="I73" s="53"/>
      <c r="J73" s="91">
        <f>H73/(L73+M73+N73+O73)*100</f>
        <v>0</v>
      </c>
      <c r="K73" s="52">
        <f t="shared" si="12"/>
        <v>100000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3"/>
        <v>300000</v>
      </c>
    </row>
    <row r="74" spans="1:24" s="16" customFormat="1" ht="24.75" customHeight="1">
      <c r="A74" s="1"/>
      <c r="B74" s="29"/>
      <c r="C74" s="71" t="s">
        <v>97</v>
      </c>
      <c r="D74" s="32">
        <f t="shared" si="10"/>
        <v>350000</v>
      </c>
      <c r="E74" s="30"/>
      <c r="F74" s="25">
        <f t="shared" si="11"/>
        <v>350000</v>
      </c>
      <c r="G74" s="33">
        <v>350000</v>
      </c>
      <c r="H74" s="25"/>
      <c r="I74" s="53"/>
      <c r="J74" s="91">
        <f>H74/(L74+M74+N74+O74)*100</f>
        <v>0</v>
      </c>
      <c r="K74" s="52">
        <f t="shared" si="12"/>
        <v>215000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3"/>
        <v>350000</v>
      </c>
    </row>
    <row r="75" spans="1:24" s="16" customFormat="1" ht="24.75" customHeight="1">
      <c r="A75" s="1"/>
      <c r="B75" s="29"/>
      <c r="C75" s="70" t="s">
        <v>98</v>
      </c>
      <c r="D75" s="32">
        <f t="shared" si="10"/>
        <v>200000</v>
      </c>
      <c r="E75" s="30"/>
      <c r="F75" s="25">
        <f t="shared" si="11"/>
        <v>200000</v>
      </c>
      <c r="G75" s="33">
        <v>200000</v>
      </c>
      <c r="H75" s="25"/>
      <c r="I75" s="53"/>
      <c r="J75" s="91">
        <f>H75/(L75+M75+N75+O75)*100</f>
        <v>0</v>
      </c>
      <c r="K75" s="52">
        <f t="shared" si="12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3"/>
        <v>200000</v>
      </c>
    </row>
    <row r="76" spans="1:24" s="16" customFormat="1" ht="24.75" customHeight="1">
      <c r="A76" s="1"/>
      <c r="B76" s="29"/>
      <c r="C76" s="72" t="s">
        <v>99</v>
      </c>
      <c r="D76" s="32">
        <f t="shared" si="10"/>
        <v>250000</v>
      </c>
      <c r="E76" s="30"/>
      <c r="F76" s="25">
        <f t="shared" si="11"/>
        <v>250000</v>
      </c>
      <c r="G76" s="33">
        <v>250000</v>
      </c>
      <c r="H76" s="25"/>
      <c r="I76" s="53"/>
      <c r="J76" s="91"/>
      <c r="K76" s="52">
        <f t="shared" si="12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3"/>
        <v>250000</v>
      </c>
    </row>
    <row r="77" spans="1:24" s="16" customFormat="1" ht="24.75" customHeight="1">
      <c r="A77" s="1"/>
      <c r="B77" s="29"/>
      <c r="C77" s="70" t="s">
        <v>100</v>
      </c>
      <c r="D77" s="32">
        <f t="shared" si="10"/>
        <v>260000</v>
      </c>
      <c r="E77" s="30"/>
      <c r="F77" s="25">
        <f t="shared" si="11"/>
        <v>260000</v>
      </c>
      <c r="G77" s="33">
        <v>260000</v>
      </c>
      <c r="H77" s="25"/>
      <c r="I77" s="53"/>
      <c r="J77" s="91"/>
      <c r="K77" s="52">
        <f t="shared" si="12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3"/>
        <v>260000</v>
      </c>
    </row>
    <row r="78" spans="1:24" s="16" customFormat="1" ht="24.75" customHeight="1">
      <c r="A78" s="1"/>
      <c r="B78" s="29"/>
      <c r="C78" s="70" t="s">
        <v>119</v>
      </c>
      <c r="D78" s="32">
        <f t="shared" si="10"/>
        <v>150000</v>
      </c>
      <c r="E78" s="30"/>
      <c r="F78" s="25">
        <f t="shared" si="11"/>
        <v>150000</v>
      </c>
      <c r="G78" s="33">
        <v>150000</v>
      </c>
      <c r="H78" s="25"/>
      <c r="I78" s="53"/>
      <c r="J78" s="91"/>
      <c r="K78" s="52">
        <f t="shared" si="12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3"/>
        <v>150000</v>
      </c>
    </row>
    <row r="79" spans="1:24" s="16" customFormat="1" ht="24.75" customHeight="1">
      <c r="A79" s="1"/>
      <c r="B79" s="29"/>
      <c r="C79" s="70" t="s">
        <v>101</v>
      </c>
      <c r="D79" s="32">
        <f t="shared" si="10"/>
        <v>150000</v>
      </c>
      <c r="E79" s="30"/>
      <c r="F79" s="25">
        <f t="shared" si="11"/>
        <v>150000</v>
      </c>
      <c r="G79" s="33">
        <v>150000</v>
      </c>
      <c r="H79" s="25"/>
      <c r="I79" s="53"/>
      <c r="J79" s="91"/>
      <c r="K79" s="52">
        <f t="shared" si="12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3"/>
        <v>150000</v>
      </c>
    </row>
    <row r="80" spans="1:24" s="16" customFormat="1" ht="24.75" customHeight="1">
      <c r="A80" s="1"/>
      <c r="B80" s="29"/>
      <c r="C80" s="66" t="s">
        <v>102</v>
      </c>
      <c r="D80" s="32">
        <f t="shared" si="10"/>
        <v>12500000</v>
      </c>
      <c r="E80" s="30"/>
      <c r="F80" s="25">
        <f t="shared" si="11"/>
        <v>12500000</v>
      </c>
      <c r="G80" s="33">
        <v>12500000</v>
      </c>
      <c r="H80" s="25"/>
      <c r="I80" s="53"/>
      <c r="J80" s="91">
        <f>H80/(L80+M80+N80+O80)*100</f>
        <v>0</v>
      </c>
      <c r="K80" s="52">
        <f t="shared" si="12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3"/>
        <v>12500000</v>
      </c>
    </row>
    <row r="81" spans="1:24" s="16" customFormat="1" ht="21.75" customHeight="1">
      <c r="A81" s="1"/>
      <c r="B81" s="29"/>
      <c r="C81" s="66" t="s">
        <v>103</v>
      </c>
      <c r="D81" s="32">
        <f t="shared" si="10"/>
        <v>3050000</v>
      </c>
      <c r="E81" s="30"/>
      <c r="F81" s="25">
        <f t="shared" si="11"/>
        <v>3050000</v>
      </c>
      <c r="G81" s="33">
        <f>3043000+7000</f>
        <v>3050000</v>
      </c>
      <c r="H81" s="25">
        <f>275933.34+29437.7</f>
        <v>305371.04000000004</v>
      </c>
      <c r="I81" s="53">
        <f>H81/D81*100</f>
        <v>10.01216524590164</v>
      </c>
      <c r="J81" s="91">
        <f>H81/(L81+M81+N81+O81)*100</f>
        <v>40.12760052562419</v>
      </c>
      <c r="K81" s="52">
        <f t="shared" si="12"/>
        <v>455628.95999999996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3"/>
        <v>3050000</v>
      </c>
    </row>
    <row r="82" spans="1:24" s="16" customFormat="1" ht="18.75" customHeight="1">
      <c r="A82" s="1"/>
      <c r="B82" s="29"/>
      <c r="C82" s="66" t="s">
        <v>104</v>
      </c>
      <c r="D82" s="32">
        <f t="shared" si="10"/>
        <v>6641900</v>
      </c>
      <c r="E82" s="30"/>
      <c r="F82" s="25">
        <f t="shared" si="11"/>
        <v>6641900</v>
      </c>
      <c r="G82" s="33">
        <f>6648900-7000</f>
        <v>6641900</v>
      </c>
      <c r="H82" s="25"/>
      <c r="I82" s="53"/>
      <c r="J82" s="91"/>
      <c r="K82" s="52">
        <f t="shared" si="12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3"/>
        <v>6641900</v>
      </c>
    </row>
    <row r="83" spans="1:24" s="16" customFormat="1" ht="18.75" customHeight="1">
      <c r="A83" s="1"/>
      <c r="B83" s="29"/>
      <c r="C83" s="31" t="s">
        <v>33</v>
      </c>
      <c r="D83" s="32">
        <f t="shared" si="10"/>
        <v>2519000</v>
      </c>
      <c r="E83" s="30"/>
      <c r="F83" s="25">
        <f t="shared" si="11"/>
        <v>2519000</v>
      </c>
      <c r="G83" s="33">
        <v>2519000</v>
      </c>
      <c r="H83" s="25">
        <f>595483.2+6729.38</f>
        <v>602212.58</v>
      </c>
      <c r="I83" s="53">
        <f>H83/D83*100</f>
        <v>23.906811433108373</v>
      </c>
      <c r="J83" s="91">
        <f aca="true" t="shared" si="14" ref="J83:J93">H83/(L83+M83+N83+O83)*100</f>
        <v>95.58929841269841</v>
      </c>
      <c r="K83" s="52">
        <f t="shared" si="12"/>
        <v>27787.420000000042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3"/>
        <v>2519000</v>
      </c>
    </row>
    <row r="84" spans="1:24" s="16" customFormat="1" ht="19.5" customHeight="1">
      <c r="A84" s="1"/>
      <c r="B84" s="29"/>
      <c r="C84" s="31" t="s">
        <v>34</v>
      </c>
      <c r="D84" s="32">
        <f t="shared" si="10"/>
        <v>4000000</v>
      </c>
      <c r="E84" s="30"/>
      <c r="F84" s="25">
        <f t="shared" si="11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91">
        <f t="shared" si="14"/>
        <v>20.03568</v>
      </c>
      <c r="K84" s="52">
        <f t="shared" si="12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3"/>
        <v>4000000</v>
      </c>
    </row>
    <row r="85" spans="1:24" s="16" customFormat="1" ht="40.5" customHeight="1">
      <c r="A85" s="1"/>
      <c r="B85" s="29"/>
      <c r="C85" s="66" t="s">
        <v>35</v>
      </c>
      <c r="D85" s="32">
        <f t="shared" si="10"/>
        <v>147000</v>
      </c>
      <c r="E85" s="30"/>
      <c r="F85" s="25">
        <f t="shared" si="11"/>
        <v>147000</v>
      </c>
      <c r="G85" s="33">
        <f>462000+385000-700000</f>
        <v>147000</v>
      </c>
      <c r="H85" s="25"/>
      <c r="I85" s="53"/>
      <c r="J85" s="91">
        <f t="shared" si="14"/>
        <v>0</v>
      </c>
      <c r="K85" s="52">
        <f t="shared" si="12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3"/>
        <v>147000</v>
      </c>
    </row>
    <row r="86" spans="1:24" s="16" customFormat="1" ht="40.5" customHeight="1">
      <c r="A86" s="1"/>
      <c r="B86" s="29"/>
      <c r="C86" s="66" t="s">
        <v>105</v>
      </c>
      <c r="D86" s="32">
        <f t="shared" si="10"/>
        <v>3000000</v>
      </c>
      <c r="E86" s="30"/>
      <c r="F86" s="25">
        <f t="shared" si="11"/>
        <v>3000000</v>
      </c>
      <c r="G86" s="33">
        <v>3000000</v>
      </c>
      <c r="H86" s="25"/>
      <c r="I86" s="53"/>
      <c r="J86" s="91">
        <f t="shared" si="14"/>
        <v>0</v>
      </c>
      <c r="K86" s="52">
        <f t="shared" si="12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3"/>
        <v>3000000</v>
      </c>
    </row>
    <row r="87" spans="1:24" s="16" customFormat="1" ht="40.5" customHeight="1">
      <c r="A87" s="1"/>
      <c r="B87" s="29"/>
      <c r="C87" s="31" t="s">
        <v>36</v>
      </c>
      <c r="D87" s="32">
        <f t="shared" si="10"/>
        <v>988000</v>
      </c>
      <c r="E87" s="30"/>
      <c r="F87" s="25">
        <f t="shared" si="11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91">
        <f t="shared" si="14"/>
        <v>97.16419939271256</v>
      </c>
      <c r="K87" s="52">
        <f t="shared" si="12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3"/>
        <v>988000</v>
      </c>
    </row>
    <row r="88" spans="1:24" s="16" customFormat="1" ht="39.75" customHeight="1">
      <c r="A88" s="1"/>
      <c r="B88" s="29"/>
      <c r="C88" s="66" t="s">
        <v>37</v>
      </c>
      <c r="D88" s="32">
        <f t="shared" si="10"/>
        <v>254000</v>
      </c>
      <c r="E88" s="30"/>
      <c r="F88" s="25">
        <f t="shared" si="11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91">
        <f t="shared" si="14"/>
        <v>28.471594488188977</v>
      </c>
      <c r="K88" s="52">
        <f t="shared" si="12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3"/>
        <v>254000</v>
      </c>
    </row>
    <row r="89" spans="1:24" s="16" customFormat="1" ht="39.75" customHeight="1">
      <c r="A89" s="1"/>
      <c r="B89" s="29"/>
      <c r="C89" s="66" t="s">
        <v>106</v>
      </c>
      <c r="D89" s="32">
        <f t="shared" si="10"/>
        <v>16000000</v>
      </c>
      <c r="E89" s="30"/>
      <c r="F89" s="25">
        <f t="shared" si="11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91">
        <f t="shared" si="14"/>
        <v>0.8299752781211372</v>
      </c>
      <c r="K89" s="52">
        <f t="shared" si="12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3"/>
        <v>16000000</v>
      </c>
    </row>
    <row r="90" spans="1:24" s="16" customFormat="1" ht="22.5" customHeight="1">
      <c r="A90" s="1"/>
      <c r="B90" s="29"/>
      <c r="C90" s="31" t="s">
        <v>38</v>
      </c>
      <c r="D90" s="32">
        <f t="shared" si="10"/>
        <v>137000</v>
      </c>
      <c r="E90" s="30"/>
      <c r="F90" s="25">
        <f t="shared" si="11"/>
        <v>137000</v>
      </c>
      <c r="G90" s="33">
        <f>837000-700000</f>
        <v>137000</v>
      </c>
      <c r="H90" s="25"/>
      <c r="I90" s="53"/>
      <c r="J90" s="91">
        <f t="shared" si="14"/>
        <v>0</v>
      </c>
      <c r="K90" s="52">
        <f t="shared" si="12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3"/>
        <v>137000</v>
      </c>
    </row>
    <row r="91" spans="1:24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1"/>
        <v>400000</v>
      </c>
      <c r="G91" s="33">
        <f>900000-500000</f>
        <v>400000</v>
      </c>
      <c r="H91" s="25"/>
      <c r="I91" s="53"/>
      <c r="J91" s="91">
        <f t="shared" si="14"/>
        <v>0</v>
      </c>
      <c r="K91" s="52">
        <f t="shared" si="12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3"/>
        <v>400000</v>
      </c>
    </row>
    <row r="92" spans="1:24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1"/>
        <v>248000</v>
      </c>
      <c r="G92" s="25">
        <v>248000</v>
      </c>
      <c r="H92" s="25"/>
      <c r="I92" s="53"/>
      <c r="J92" s="91">
        <f t="shared" si="14"/>
        <v>0</v>
      </c>
      <c r="K92" s="52">
        <f t="shared" si="12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3"/>
        <v>248000</v>
      </c>
    </row>
    <row r="93" spans="1:24" s="16" customFormat="1" ht="40.5" customHeight="1">
      <c r="A93" s="1"/>
      <c r="B93" s="29"/>
      <c r="C93" s="66" t="s">
        <v>107</v>
      </c>
      <c r="D93" s="32">
        <f aca="true" t="shared" si="15" ref="D93:D101">F93</f>
        <v>13000000</v>
      </c>
      <c r="E93" s="6"/>
      <c r="F93" s="25">
        <f t="shared" si="11"/>
        <v>13000000</v>
      </c>
      <c r="G93" s="33">
        <v>13000000</v>
      </c>
      <c r="H93" s="25"/>
      <c r="I93" s="53"/>
      <c r="J93" s="91">
        <f t="shared" si="14"/>
        <v>0</v>
      </c>
      <c r="K93" s="52">
        <f t="shared" si="12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3"/>
        <v>13000000</v>
      </c>
    </row>
    <row r="94" spans="1:24" s="16" customFormat="1" ht="40.5" customHeight="1">
      <c r="A94" s="1"/>
      <c r="B94" s="29"/>
      <c r="C94" s="66" t="s">
        <v>108</v>
      </c>
      <c r="D94" s="32">
        <f t="shared" si="15"/>
        <v>400000</v>
      </c>
      <c r="E94" s="6"/>
      <c r="F94" s="25">
        <f t="shared" si="11"/>
        <v>400000</v>
      </c>
      <c r="G94" s="33">
        <v>400000</v>
      </c>
      <c r="H94" s="25"/>
      <c r="I94" s="53"/>
      <c r="J94" s="91"/>
      <c r="K94" s="52">
        <f t="shared" si="12"/>
        <v>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3"/>
        <v>400000</v>
      </c>
    </row>
    <row r="95" spans="1:24" s="16" customFormat="1" ht="40.5" customHeight="1">
      <c r="A95" s="1"/>
      <c r="B95" s="29"/>
      <c r="C95" s="66" t="s">
        <v>109</v>
      </c>
      <c r="D95" s="32">
        <f t="shared" si="15"/>
        <v>300000</v>
      </c>
      <c r="E95" s="6"/>
      <c r="F95" s="25">
        <f t="shared" si="11"/>
        <v>300000</v>
      </c>
      <c r="G95" s="33">
        <v>300000</v>
      </c>
      <c r="H95" s="25"/>
      <c r="I95" s="53"/>
      <c r="J95" s="91"/>
      <c r="K95" s="52">
        <f t="shared" si="12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3"/>
        <v>300000</v>
      </c>
    </row>
    <row r="96" spans="1:24" s="16" customFormat="1" ht="40.5" customHeight="1">
      <c r="A96" s="1"/>
      <c r="B96" s="29"/>
      <c r="C96" s="66" t="s">
        <v>110</v>
      </c>
      <c r="D96" s="32">
        <f t="shared" si="15"/>
        <v>300000</v>
      </c>
      <c r="E96" s="6"/>
      <c r="F96" s="25">
        <f t="shared" si="11"/>
        <v>300000</v>
      </c>
      <c r="G96" s="33">
        <v>300000</v>
      </c>
      <c r="H96" s="25"/>
      <c r="I96" s="53"/>
      <c r="J96" s="91"/>
      <c r="K96" s="52">
        <f t="shared" si="12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3"/>
        <v>300000</v>
      </c>
    </row>
    <row r="97" spans="1:24" s="16" customFormat="1" ht="40.5" customHeight="1">
      <c r="A97" s="1"/>
      <c r="B97" s="29"/>
      <c r="C97" s="66" t="s">
        <v>111</v>
      </c>
      <c r="D97" s="32">
        <f t="shared" si="15"/>
        <v>538000</v>
      </c>
      <c r="E97" s="6"/>
      <c r="F97" s="25">
        <f t="shared" si="11"/>
        <v>538000</v>
      </c>
      <c r="G97" s="33">
        <v>538000</v>
      </c>
      <c r="H97" s="25"/>
      <c r="I97" s="53"/>
      <c r="J97" s="91"/>
      <c r="K97" s="52">
        <f t="shared" si="12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3"/>
        <v>538000</v>
      </c>
    </row>
    <row r="98" spans="1:24" s="16" customFormat="1" ht="21" customHeight="1">
      <c r="A98" s="1"/>
      <c r="B98" s="29"/>
      <c r="C98" s="66" t="s">
        <v>112</v>
      </c>
      <c r="D98" s="32">
        <f t="shared" si="15"/>
        <v>5000</v>
      </c>
      <c r="E98" s="6"/>
      <c r="F98" s="25">
        <f t="shared" si="11"/>
        <v>5000</v>
      </c>
      <c r="G98" s="33">
        <v>5000</v>
      </c>
      <c r="H98" s="25"/>
      <c r="I98" s="53"/>
      <c r="J98" s="91"/>
      <c r="K98" s="52">
        <f t="shared" si="12"/>
        <v>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3"/>
        <v>5000</v>
      </c>
    </row>
    <row r="99" spans="1:24" s="16" customFormat="1" ht="26.25" customHeight="1">
      <c r="A99" s="1"/>
      <c r="B99" s="29"/>
      <c r="C99" s="66" t="s">
        <v>113</v>
      </c>
      <c r="D99" s="32">
        <f t="shared" si="15"/>
        <v>20640</v>
      </c>
      <c r="E99" s="6"/>
      <c r="F99" s="25">
        <f t="shared" si="11"/>
        <v>20640</v>
      </c>
      <c r="G99" s="33">
        <v>20640</v>
      </c>
      <c r="H99" s="25"/>
      <c r="I99" s="53"/>
      <c r="J99" s="91"/>
      <c r="K99" s="52">
        <f t="shared" si="12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3"/>
        <v>20640</v>
      </c>
    </row>
    <row r="100" spans="1:24" s="16" customFormat="1" ht="22.5" customHeight="1">
      <c r="A100" s="1"/>
      <c r="B100" s="29"/>
      <c r="C100" s="70" t="s">
        <v>114</v>
      </c>
      <c r="D100" s="32">
        <f t="shared" si="15"/>
        <v>250000</v>
      </c>
      <c r="E100" s="6"/>
      <c r="F100" s="25">
        <f t="shared" si="11"/>
        <v>250000</v>
      </c>
      <c r="G100" s="33">
        <v>250000</v>
      </c>
      <c r="H100" s="25"/>
      <c r="I100" s="53"/>
      <c r="J100" s="91"/>
      <c r="K100" s="52">
        <f t="shared" si="12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3"/>
        <v>250000</v>
      </c>
    </row>
    <row r="101" spans="1:24" s="16" customFormat="1" ht="22.5" customHeight="1">
      <c r="A101" s="1"/>
      <c r="B101" s="29"/>
      <c r="C101" s="66" t="s">
        <v>115</v>
      </c>
      <c r="D101" s="32">
        <f t="shared" si="15"/>
        <v>50000</v>
      </c>
      <c r="E101" s="6"/>
      <c r="F101" s="25">
        <f t="shared" si="11"/>
        <v>50000</v>
      </c>
      <c r="G101" s="33">
        <v>50000</v>
      </c>
      <c r="H101" s="25"/>
      <c r="I101" s="53"/>
      <c r="J101" s="91"/>
      <c r="K101" s="52">
        <f t="shared" si="12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3"/>
        <v>50000</v>
      </c>
    </row>
    <row r="102" spans="1:24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21619150.18</v>
      </c>
      <c r="I102" s="50">
        <f>H102/D102*100</f>
        <v>11.871656190790397</v>
      </c>
      <c r="J102" s="91">
        <f>H102/(L102+M102+N102+O102)*100</f>
        <v>52.8842656111913</v>
      </c>
      <c r="K102" s="52">
        <f t="shared" si="12"/>
        <v>19260967.810000002</v>
      </c>
      <c r="L102" s="20">
        <f aca="true" t="shared" si="16" ref="L102:V102">L8+L23+L53</f>
        <v>112816</v>
      </c>
      <c r="M102" s="20">
        <f t="shared" si="16"/>
        <v>3716000</v>
      </c>
      <c r="N102" s="20">
        <f t="shared" si="16"/>
        <v>13424000</v>
      </c>
      <c r="O102" s="20">
        <f t="shared" si="16"/>
        <v>23627301.990000002</v>
      </c>
      <c r="P102" s="20">
        <f t="shared" si="16"/>
        <v>17922264.009999998</v>
      </c>
      <c r="Q102" s="20">
        <f t="shared" si="16"/>
        <v>25700165.38</v>
      </c>
      <c r="R102" s="20">
        <f t="shared" si="16"/>
        <v>34818376.620000005</v>
      </c>
      <c r="S102" s="20">
        <f t="shared" si="16"/>
        <v>14848803.26</v>
      </c>
      <c r="T102" s="20">
        <f t="shared" si="16"/>
        <v>7659722.61</v>
      </c>
      <c r="U102" s="20">
        <f t="shared" si="16"/>
        <v>17278075.48</v>
      </c>
      <c r="V102" s="20">
        <f t="shared" si="16"/>
        <v>14662030.19</v>
      </c>
      <c r="W102" s="20">
        <f>W8+W23+W53</f>
        <v>8337724.46</v>
      </c>
      <c r="X102" s="20">
        <f>X8+X23+X53</f>
        <v>182107280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A1:H1"/>
    <mergeCell ref="A2:H2"/>
    <mergeCell ref="H4:H5"/>
    <mergeCell ref="A4:A5"/>
    <mergeCell ref="C4:C5"/>
    <mergeCell ref="D4:D5"/>
    <mergeCell ref="E4:E5"/>
    <mergeCell ref="F4:F5"/>
    <mergeCell ref="J4:J6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2016-04-27T11:42:34Z</dcterms:modified>
  <cp:category/>
  <cp:version/>
  <cp:contentType/>
  <cp:contentStatus/>
</cp:coreProperties>
</file>